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wallaby.fatkoala.com/car/"/>
    </mc:Choice>
  </mc:AlternateContent>
  <xr:revisionPtr revIDLastSave="0" documentId="13_ncr:1_{76584DF2-297E-A848-95B1-7C31C9029E7F}" xr6:coauthVersionLast="47" xr6:coauthVersionMax="47" xr10:uidLastSave="{00000000-0000-0000-0000-000000000000}"/>
  <bookViews>
    <workbookView xWindow="27580" yWindow="3220" windowWidth="20780" windowHeight="17440" xr2:uid="{6E1DA5F9-4773-7F49-A1EB-D29C56F9BB03}"/>
  </bookViews>
  <sheets>
    <sheet name="Sheet1" sheetId="1" r:id="rId1"/>
  </sheets>
  <definedNames>
    <definedName name="EUR">Sheet1!$B$47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4" i="1" l="1"/>
  <c r="D32" i="1"/>
  <c r="D31" i="1"/>
  <c r="G11" i="1"/>
  <c r="E11" i="1"/>
  <c r="F11" i="1" s="1"/>
  <c r="G6" i="1"/>
  <c r="G7" i="1"/>
  <c r="G8" i="1"/>
  <c r="G9" i="1"/>
  <c r="G10" i="1"/>
  <c r="G5" i="1"/>
  <c r="D44" i="1"/>
  <c r="C44" i="1"/>
  <c r="G44" i="1"/>
  <c r="E44" i="1"/>
  <c r="D42" i="1"/>
  <c r="D43" i="1"/>
  <c r="C45" i="1"/>
  <c r="C43" i="1"/>
  <c r="C42" i="1"/>
  <c r="D41" i="1"/>
  <c r="C41" i="1"/>
  <c r="G41" i="1" s="1"/>
  <c r="C40" i="1"/>
  <c r="G40" i="1" s="1"/>
  <c r="D40" i="1"/>
  <c r="E40" i="1"/>
  <c r="E41" i="1"/>
  <c r="E42" i="1"/>
  <c r="E43" i="1"/>
  <c r="E45" i="1"/>
  <c r="F45" i="1" s="1"/>
  <c r="E6" i="1"/>
  <c r="F6" i="1" s="1"/>
  <c r="E7" i="1"/>
  <c r="F7" i="1" s="1"/>
  <c r="E8" i="1"/>
  <c r="F8" i="1" s="1"/>
  <c r="E9" i="1"/>
  <c r="F9" i="1" s="1"/>
  <c r="E10" i="1"/>
  <c r="F10" i="1" s="1"/>
  <c r="E5" i="1"/>
  <c r="F5" i="1" s="1"/>
  <c r="G45" i="1"/>
  <c r="G43" i="1"/>
  <c r="G42" i="1"/>
  <c r="H11" i="1" l="1"/>
  <c r="I11" i="1" s="1"/>
  <c r="F42" i="1"/>
  <c r="H42" i="1" s="1"/>
  <c r="I42" i="1" s="1"/>
  <c r="F44" i="1"/>
  <c r="H44" i="1" s="1"/>
  <c r="I44" i="1" s="1"/>
  <c r="H6" i="1"/>
  <c r="I6" i="1" s="1"/>
  <c r="C33" i="1" s="1"/>
  <c r="D33" i="1" s="1"/>
  <c r="F41" i="1"/>
  <c r="H41" i="1" s="1"/>
  <c r="I41" i="1" s="1"/>
  <c r="F43" i="1"/>
  <c r="H43" i="1" s="1"/>
  <c r="I43" i="1" s="1"/>
  <c r="F40" i="1"/>
  <c r="H40" i="1" s="1"/>
  <c r="I40" i="1" s="1"/>
  <c r="H45" i="1"/>
  <c r="I45" i="1" s="1"/>
  <c r="H9" i="1"/>
  <c r="I9" i="1" s="1"/>
  <c r="H8" i="1"/>
  <c r="I8" i="1" s="1"/>
  <c r="H10" i="1"/>
  <c r="I10" i="1" s="1"/>
  <c r="C30" i="1" s="1"/>
  <c r="D30" i="1" s="1"/>
  <c r="H7" i="1"/>
  <c r="I7" i="1" s="1"/>
  <c r="H5" i="1"/>
  <c r="I5" i="1" s="1"/>
  <c r="D34" i="1" l="1"/>
  <c r="H34" i="1"/>
  <c r="E36" i="1" l="1"/>
  <c r="J34" i="1"/>
  <c r="F34" i="1"/>
  <c r="I34" i="1"/>
  <c r="E34" i="1"/>
  <c r="G34" i="1"/>
</calcChain>
</file>

<file path=xl/sharedStrings.xml><?xml version="1.0" encoding="utf-8"?>
<sst xmlns="http://schemas.openxmlformats.org/spreadsheetml/2006/main" count="62" uniqueCount="56">
  <si>
    <t>p/kWh</t>
  </si>
  <si>
    <t>Avg kW</t>
  </si>
  <si>
    <t>p/min</t>
  </si>
  <si>
    <t xml:space="preserve">Time </t>
  </si>
  <si>
    <t>Power</t>
  </si>
  <si>
    <t>Total</t>
  </si>
  <si>
    <t>Sluggish 50kW charger</t>
  </si>
  <si>
    <t>Better 50kW charger</t>
  </si>
  <si>
    <t>Average 150kW charger</t>
  </si>
  <si>
    <t>Ionity (no time charge is made)</t>
  </si>
  <si>
    <t>Better 150kW charger</t>
  </si>
  <si>
    <t>Shell 50kW</t>
  </si>
  <si>
    <t>Shell 150kW</t>
  </si>
  <si>
    <t>£/kWh</t>
  </si>
  <si>
    <t>Electroverse 50kW</t>
  </si>
  <si>
    <t>Electroverse Ionity</t>
  </si>
  <si>
    <t>Fastned 150kW</t>
  </si>
  <si>
    <t>Ionity direct</t>
  </si>
  <si>
    <t>Euro rate</t>
  </si>
  <si>
    <t>Non-Ionity 350kW</t>
  </si>
  <si>
    <t>PCS time fee</t>
  </si>
  <si>
    <t>PCS power fee</t>
  </si>
  <si>
    <t>Non-Ionity 350kW or Porsche garage</t>
  </si>
  <si>
    <t>MFG 150kW</t>
  </si>
  <si>
    <t>Charger type</t>
  </si>
  <si>
    <t>Speed: avg kW delivered</t>
  </si>
  <si>
    <t>Price for energy p/kWh</t>
  </si>
  <si>
    <t>Price for time p/min</t>
  </si>
  <si>
    <t>Est minutes to add 50kW</t>
  </si>
  <si>
    <t>Effective PCS price £/kWh</t>
  </si>
  <si>
    <t>UK</t>
  </si>
  <si>
    <t>Ubitricity lamppost*</t>
  </si>
  <si>
    <t>* note: Shell charges 40p/kWh for lamppost chargers, far better value than PCS</t>
  </si>
  <si>
    <t>Tesla SuC nonsubscriber (varies by site/time)</t>
  </si>
  <si>
    <t>Tesla SuC subscriber (varies by site/time)</t>
  </si>
  <si>
    <t>Is paying for the card worth it?</t>
  </si>
  <si>
    <t>Assume Ionity</t>
  </si>
  <si>
    <t>Assume Shell</t>
  </si>
  <si>
    <t>PCS discount in p/kWh</t>
  </si>
  <si>
    <t>Annual usage mix</t>
  </si>
  <si>
    <t>Assume 50kW Electroverse</t>
  </si>
  <si>
    <t>Assume MFG</t>
  </si>
  <si>
    <t>Use 250kW pa</t>
  </si>
  <si>
    <t>Use 150kW pa</t>
  </si>
  <si>
    <t>Use 500kW pa</t>
  </si>
  <si>
    <t>Use 50kW pa</t>
  </si>
  <si>
    <t>Use 1 MW pa</t>
  </si>
  <si>
    <t>Saving per avg kW</t>
  </si>
  <si>
    <t>EUROPE (converted to Sterling)</t>
  </si>
  <si>
    <t>Therefore average saving (loss) with PCS</t>
  </si>
  <si>
    <t>kWh required per year to break even on £179 Porsche card subscription:</t>
  </si>
  <si>
    <t>Use 2MW pa</t>
  </si>
  <si>
    <t>Alternative networks undiscounted for comparison</t>
  </si>
  <si>
    <t>Porsche Charging Service - rough calculator of effective cost per kWh as at Sep 2023</t>
  </si>
  <si>
    <t>Chargeplace Scotland or similar 50kW</t>
  </si>
  <si>
    <t>Shell roaming 50kW (ouch!)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</si>
</sst>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£&quot;* #,##0.00_);_(&quot;£&quot;* \(#,##0.00\);_(&quot;£&quot;* &quot;-&quot;??_);_(@_)"/>
    <numFmt numFmtId="164" formatCode="0.0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1" fontId="0" fillId="0" borderId="0" xfId="0" applyNumberFormat="1"/>
    <xf numFmtId="44" fontId="0" fillId="0" borderId="0" xfId="1" applyFont="1"/>
    <xf numFmtId="44" fontId="2" fillId="0" borderId="0" xfId="1" applyFont="1"/>
    <xf numFmtId="44" fontId="1" fillId="0" borderId="0" xfId="1" applyFont="1"/>
    <xf numFmtId="164" fontId="0" fillId="0" borderId="0" xfId="0" applyNumberFormat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2" fillId="0" borderId="1" xfId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44" fontId="2" fillId="0" borderId="1" xfId="1" applyFont="1" applyBorder="1" applyAlignment="1">
      <alignment horizontal="center" wrapText="1"/>
    </xf>
    <xf numFmtId="0" fontId="0" fillId="0" borderId="0" xfId="0" applyAlignment="1">
      <alignment wrapText="1"/>
    </xf>
    <xf numFmtId="44" fontId="0" fillId="0" borderId="0" xfId="0" applyNumberFormat="1"/>
    <xf numFmtId="0" fontId="2" fillId="0" borderId="1" xfId="0" applyFont="1" applyBorder="1" applyAlignment="1">
      <alignment wrapText="1"/>
    </xf>
    <xf numFmtId="0" fontId="0" fillId="2" borderId="1" xfId="0" applyFill="1" applyBorder="1" applyAlignment="1">
      <alignment horizontal="center" wrapText="1"/>
    </xf>
    <xf numFmtId="44" fontId="0" fillId="2" borderId="1" xfId="1" applyFont="1" applyFill="1" applyBorder="1" applyAlignment="1">
      <alignment horizontal="center" wrapText="1"/>
    </xf>
    <xf numFmtId="0" fontId="0" fillId="2" borderId="0" xfId="0" applyFill="1"/>
    <xf numFmtId="1" fontId="0" fillId="2" borderId="0" xfId="0" applyNumberFormat="1" applyFill="1"/>
    <xf numFmtId="44" fontId="0" fillId="2" borderId="0" xfId="1" applyFont="1" applyFill="1"/>
    <xf numFmtId="44" fontId="1" fillId="2" borderId="0" xfId="1" applyFont="1" applyFill="1"/>
    <xf numFmtId="0" fontId="2" fillId="0" borderId="0" xfId="0" applyFont="1"/>
    <xf numFmtId="9" fontId="0" fillId="0" borderId="0" xfId="0" applyNumberFormat="1"/>
    <xf numFmtId="0" fontId="0" fillId="0" borderId="0" xfId="0" applyAlignment="1">
      <alignment horizontal="center" wrapText="1"/>
    </xf>
    <xf numFmtId="44" fontId="0" fillId="0" borderId="1" xfId="0" applyNumberFormat="1" applyBorder="1"/>
    <xf numFmtId="44" fontId="0" fillId="0" borderId="0" xfId="0" applyNumberFormat="1" applyBorder="1"/>
    <xf numFmtId="0" fontId="2" fillId="0" borderId="0" xfId="0" applyFont="1" applyAlignment="1">
      <alignment horizontal="right"/>
    </xf>
    <xf numFmtId="44" fontId="2" fillId="0" borderId="0" xfId="0" applyNumberFormat="1" applyFont="1"/>
    <xf numFmtId="1" fontId="2" fillId="0" borderId="2" xfId="0" applyNumberFormat="1" applyFont="1" applyBorder="1" applyAlignment="1">
      <alignment horizontal="left"/>
    </xf>
    <xf numFmtId="2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0923A-9CEA-FC41-8CE5-0D1703E0F59D}">
  <dimension ref="A1:J52"/>
  <sheetViews>
    <sheetView tabSelected="1" zoomScale="125" workbookViewId="0"/>
  </sheetViews>
  <sheetFormatPr baseColWidth="10" defaultRowHeight="16" x14ac:dyDescent="0.2"/>
  <cols>
    <col min="1" max="1" width="34.1640625" customWidth="1"/>
    <col min="2" max="2" width="9.6640625" customWidth="1"/>
    <col min="3" max="3" width="9" customWidth="1"/>
    <col min="4" max="4" width="10.1640625" customWidth="1"/>
    <col min="5" max="6" width="10.83203125" style="2"/>
    <col min="8" max="8" width="9.1640625" style="3" customWidth="1"/>
    <col min="9" max="9" width="9" customWidth="1"/>
  </cols>
  <sheetData>
    <row r="1" spans="1:9" x14ac:dyDescent="0.2">
      <c r="A1" s="21" t="s">
        <v>53</v>
      </c>
    </row>
    <row r="2" spans="1:9" x14ac:dyDescent="0.2">
      <c r="A2" s="21"/>
    </row>
    <row r="3" spans="1:9" x14ac:dyDescent="0.2">
      <c r="A3" t="s">
        <v>30</v>
      </c>
    </row>
    <row r="4" spans="1:9" s="12" customFormat="1" ht="51" x14ac:dyDescent="0.2">
      <c r="A4" s="14" t="s">
        <v>24</v>
      </c>
      <c r="B4" s="10" t="s">
        <v>25</v>
      </c>
      <c r="C4" s="15" t="s">
        <v>26</v>
      </c>
      <c r="D4" s="15" t="s">
        <v>27</v>
      </c>
      <c r="E4" s="15" t="s">
        <v>28</v>
      </c>
      <c r="F4" s="16" t="s">
        <v>20</v>
      </c>
      <c r="G4" s="16" t="s">
        <v>21</v>
      </c>
      <c r="H4" s="15" t="s">
        <v>5</v>
      </c>
      <c r="I4" s="11" t="s">
        <v>29</v>
      </c>
    </row>
    <row r="5" spans="1:9" x14ac:dyDescent="0.2">
      <c r="A5" t="s">
        <v>6</v>
      </c>
      <c r="B5">
        <v>35</v>
      </c>
      <c r="C5" s="17">
        <v>31</v>
      </c>
      <c r="D5" s="17">
        <v>22</v>
      </c>
      <c r="E5" s="18">
        <f>50*60/B5</f>
        <v>85.714285714285708</v>
      </c>
      <c r="F5" s="19">
        <f>E5*D5/100</f>
        <v>18.857142857142854</v>
      </c>
      <c r="G5" s="19">
        <f>50*C5/100</f>
        <v>15.5</v>
      </c>
      <c r="H5" s="20">
        <f t="shared" ref="H5:H10" si="0">G5+F5</f>
        <v>34.357142857142854</v>
      </c>
      <c r="I5" s="3">
        <f>H5/50</f>
        <v>0.68714285714285706</v>
      </c>
    </row>
    <row r="6" spans="1:9" x14ac:dyDescent="0.2">
      <c r="A6" t="s">
        <v>7</v>
      </c>
      <c r="B6">
        <v>45</v>
      </c>
      <c r="C6" s="17">
        <v>31</v>
      </c>
      <c r="D6" s="17">
        <v>22</v>
      </c>
      <c r="E6" s="18">
        <f t="shared" ref="E6:E10" si="1">50*60/B6</f>
        <v>66.666666666666671</v>
      </c>
      <c r="F6" s="19">
        <f t="shared" ref="F6:F10" si="2">E6*D6/100</f>
        <v>14.666666666666668</v>
      </c>
      <c r="G6" s="19">
        <f t="shared" ref="G6:G10" si="3">50*C6/100</f>
        <v>15.5</v>
      </c>
      <c r="H6" s="20">
        <f t="shared" si="0"/>
        <v>30.166666666666668</v>
      </c>
      <c r="I6" s="3">
        <f t="shared" ref="I6:I11" si="4">H6/50</f>
        <v>0.60333333333333339</v>
      </c>
    </row>
    <row r="7" spans="1:9" x14ac:dyDescent="0.2">
      <c r="A7" t="s">
        <v>8</v>
      </c>
      <c r="B7">
        <v>90</v>
      </c>
      <c r="C7" s="17">
        <v>31</v>
      </c>
      <c r="D7" s="17">
        <v>33</v>
      </c>
      <c r="E7" s="18">
        <f t="shared" si="1"/>
        <v>33.333333333333336</v>
      </c>
      <c r="F7" s="19">
        <f t="shared" si="2"/>
        <v>11</v>
      </c>
      <c r="G7" s="19">
        <f t="shared" si="3"/>
        <v>15.5</v>
      </c>
      <c r="H7" s="20">
        <f t="shared" si="0"/>
        <v>26.5</v>
      </c>
      <c r="I7" s="3">
        <f t="shared" si="4"/>
        <v>0.53</v>
      </c>
    </row>
    <row r="8" spans="1:9" x14ac:dyDescent="0.2">
      <c r="A8" t="s">
        <v>10</v>
      </c>
      <c r="B8">
        <v>110</v>
      </c>
      <c r="C8" s="17">
        <v>31</v>
      </c>
      <c r="D8" s="17">
        <v>33</v>
      </c>
      <c r="E8" s="18">
        <f t="shared" si="1"/>
        <v>27.272727272727273</v>
      </c>
      <c r="F8" s="19">
        <f t="shared" si="2"/>
        <v>9</v>
      </c>
      <c r="G8" s="19">
        <f t="shared" si="3"/>
        <v>15.5</v>
      </c>
      <c r="H8" s="20">
        <f t="shared" si="0"/>
        <v>24.5</v>
      </c>
      <c r="I8" s="3">
        <f t="shared" si="4"/>
        <v>0.49</v>
      </c>
    </row>
    <row r="9" spans="1:9" x14ac:dyDescent="0.2">
      <c r="A9" t="s">
        <v>22</v>
      </c>
      <c r="B9">
        <v>180</v>
      </c>
      <c r="C9" s="17">
        <v>31</v>
      </c>
      <c r="D9" s="17">
        <v>44</v>
      </c>
      <c r="E9" s="18">
        <f t="shared" si="1"/>
        <v>16.666666666666668</v>
      </c>
      <c r="F9" s="19">
        <f t="shared" si="2"/>
        <v>7.3333333333333339</v>
      </c>
      <c r="G9" s="19">
        <f t="shared" si="3"/>
        <v>15.5</v>
      </c>
      <c r="H9" s="20">
        <f t="shared" si="0"/>
        <v>22.833333333333336</v>
      </c>
      <c r="I9" s="3">
        <f t="shared" ref="I9" si="5">H9/50</f>
        <v>0.45666666666666672</v>
      </c>
    </row>
    <row r="10" spans="1:9" x14ac:dyDescent="0.2">
      <c r="A10" t="s">
        <v>9</v>
      </c>
      <c r="B10">
        <v>200</v>
      </c>
      <c r="C10" s="17">
        <v>30</v>
      </c>
      <c r="D10" s="17">
        <v>0</v>
      </c>
      <c r="E10" s="18">
        <f t="shared" si="1"/>
        <v>15</v>
      </c>
      <c r="F10" s="19">
        <f t="shared" si="2"/>
        <v>0</v>
      </c>
      <c r="G10" s="19">
        <f t="shared" si="3"/>
        <v>15</v>
      </c>
      <c r="H10" s="20">
        <f t="shared" si="0"/>
        <v>15</v>
      </c>
      <c r="I10" s="3">
        <f t="shared" si="4"/>
        <v>0.3</v>
      </c>
    </row>
    <row r="11" spans="1:9" x14ac:dyDescent="0.2">
      <c r="A11" t="s">
        <v>31</v>
      </c>
      <c r="B11">
        <v>4</v>
      </c>
      <c r="C11" s="17">
        <v>31</v>
      </c>
      <c r="D11" s="17">
        <v>3</v>
      </c>
      <c r="E11" s="18">
        <f t="shared" ref="E11" si="6">50*60/B11</f>
        <v>750</v>
      </c>
      <c r="F11" s="19">
        <f t="shared" ref="F11" si="7">E11*D11/100</f>
        <v>22.5</v>
      </c>
      <c r="G11" s="19">
        <f t="shared" ref="G11" si="8">50*C11/100</f>
        <v>15.5</v>
      </c>
      <c r="H11" s="20">
        <f t="shared" ref="H11" si="9">G11+F11</f>
        <v>38</v>
      </c>
      <c r="I11" s="3">
        <f t="shared" si="4"/>
        <v>0.76</v>
      </c>
    </row>
    <row r="12" spans="1:9" x14ac:dyDescent="0.2">
      <c r="E12"/>
      <c r="F12"/>
      <c r="H12"/>
      <c r="I12" s="3"/>
    </row>
    <row r="13" spans="1:9" x14ac:dyDescent="0.2">
      <c r="A13" t="s">
        <v>32</v>
      </c>
      <c r="D13" s="1"/>
      <c r="G13" s="4"/>
    </row>
    <row r="15" spans="1:9" x14ac:dyDescent="0.2">
      <c r="A15" s="21" t="s">
        <v>52</v>
      </c>
    </row>
    <row r="16" spans="1:9" x14ac:dyDescent="0.2">
      <c r="A16" t="s">
        <v>23</v>
      </c>
      <c r="C16" s="29">
        <v>0.79</v>
      </c>
    </row>
    <row r="17" spans="1:10" x14ac:dyDescent="0.2">
      <c r="A17" t="s">
        <v>12</v>
      </c>
      <c r="C17" s="29">
        <v>0.85</v>
      </c>
    </row>
    <row r="18" spans="1:10" x14ac:dyDescent="0.2">
      <c r="A18" t="s">
        <v>17</v>
      </c>
      <c r="C18" s="29">
        <v>0.74</v>
      </c>
    </row>
    <row r="19" spans="1:10" x14ac:dyDescent="0.2">
      <c r="A19" t="s">
        <v>16</v>
      </c>
      <c r="C19" s="29">
        <v>0.69</v>
      </c>
    </row>
    <row r="20" spans="1:10" x14ac:dyDescent="0.2">
      <c r="A20" t="s">
        <v>11</v>
      </c>
      <c r="C20" s="29">
        <v>0.79</v>
      </c>
    </row>
    <row r="21" spans="1:10" x14ac:dyDescent="0.2">
      <c r="A21" t="s">
        <v>55</v>
      </c>
      <c r="C21" s="29">
        <v>0.85</v>
      </c>
    </row>
    <row r="22" spans="1:10" x14ac:dyDescent="0.2">
      <c r="A22" t="s">
        <v>14</v>
      </c>
      <c r="C22" s="29">
        <v>0.79</v>
      </c>
    </row>
    <row r="23" spans="1:10" x14ac:dyDescent="0.2">
      <c r="A23" t="s">
        <v>15</v>
      </c>
      <c r="C23" s="29">
        <v>0.66</v>
      </c>
    </row>
    <row r="24" spans="1:10" x14ac:dyDescent="0.2">
      <c r="A24" t="s">
        <v>33</v>
      </c>
      <c r="C24" s="29">
        <v>0.63</v>
      </c>
    </row>
    <row r="25" spans="1:10" x14ac:dyDescent="0.2">
      <c r="A25" t="s">
        <v>34</v>
      </c>
      <c r="C25" s="29">
        <v>0.47</v>
      </c>
    </row>
    <row r="26" spans="1:10" x14ac:dyDescent="0.2">
      <c r="A26" t="s">
        <v>54</v>
      </c>
      <c r="C26" s="29">
        <v>0.4</v>
      </c>
    </row>
    <row r="28" spans="1:10" x14ac:dyDescent="0.2">
      <c r="A28" s="21" t="s">
        <v>35</v>
      </c>
    </row>
    <row r="29" spans="1:10" ht="29" customHeight="1" x14ac:dyDescent="0.2">
      <c r="B29" s="23" t="s">
        <v>39</v>
      </c>
      <c r="C29" s="23" t="s">
        <v>38</v>
      </c>
      <c r="D29" s="23" t="s">
        <v>47</v>
      </c>
      <c r="E29" s="23" t="s">
        <v>45</v>
      </c>
      <c r="F29" s="23" t="s">
        <v>43</v>
      </c>
      <c r="G29" s="23" t="s">
        <v>42</v>
      </c>
      <c r="H29" s="23" t="s">
        <v>44</v>
      </c>
      <c r="I29" s="23" t="s">
        <v>46</v>
      </c>
      <c r="J29" s="23" t="s">
        <v>51</v>
      </c>
    </row>
    <row r="30" spans="1:10" x14ac:dyDescent="0.2">
      <c r="A30" t="s">
        <v>36</v>
      </c>
      <c r="B30" s="22">
        <v>0.6</v>
      </c>
      <c r="C30" s="13">
        <f>C18-I10</f>
        <v>0.44</v>
      </c>
      <c r="D30" s="13">
        <f>B30*C30</f>
        <v>0.26400000000000001</v>
      </c>
      <c r="E30" s="13"/>
      <c r="G30" s="2"/>
      <c r="H30"/>
      <c r="I30" s="3"/>
    </row>
    <row r="31" spans="1:10" x14ac:dyDescent="0.2">
      <c r="A31" t="s">
        <v>37</v>
      </c>
      <c r="B31" s="22">
        <v>0.15</v>
      </c>
      <c r="C31">
        <v>0</v>
      </c>
      <c r="D31" s="13">
        <f>B31*C31</f>
        <v>0</v>
      </c>
      <c r="E31"/>
      <c r="G31" s="2"/>
      <c r="H31"/>
      <c r="I31" s="3"/>
    </row>
    <row r="32" spans="1:10" x14ac:dyDescent="0.2">
      <c r="A32" t="s">
        <v>41</v>
      </c>
      <c r="B32" s="22">
        <v>0.1</v>
      </c>
      <c r="C32">
        <v>0</v>
      </c>
      <c r="D32" s="13">
        <f>B32*C32</f>
        <v>0</v>
      </c>
      <c r="E32"/>
      <c r="G32" s="2"/>
      <c r="H32"/>
      <c r="I32" s="3"/>
    </row>
    <row r="33" spans="1:10" x14ac:dyDescent="0.2">
      <c r="A33" t="s">
        <v>40</v>
      </c>
      <c r="B33" s="22">
        <v>0.15</v>
      </c>
      <c r="C33" s="25">
        <f>C22-I6</f>
        <v>0.18666666666666665</v>
      </c>
      <c r="D33" s="24">
        <f>B33*C33</f>
        <v>2.7999999999999997E-2</v>
      </c>
      <c r="E33"/>
      <c r="G33" s="2"/>
      <c r="H33"/>
      <c r="I33" s="3"/>
    </row>
    <row r="34" spans="1:10" x14ac:dyDescent="0.2">
      <c r="A34" s="26" t="s">
        <v>49</v>
      </c>
      <c r="B34" s="22">
        <f>SUM(B30:B33)</f>
        <v>1</v>
      </c>
      <c r="C34" s="13"/>
      <c r="D34" s="13">
        <f>SUM(D30:D33)</f>
        <v>0.29200000000000004</v>
      </c>
      <c r="E34" s="27">
        <f>$D$34*50-179</f>
        <v>-164.4</v>
      </c>
      <c r="F34" s="27">
        <f>$D$34*150-179</f>
        <v>-135.19999999999999</v>
      </c>
      <c r="G34" s="27">
        <f>$D$34*250-179</f>
        <v>-105.99999999999999</v>
      </c>
      <c r="H34" s="27">
        <f>$D$34*500-179</f>
        <v>-32.999999999999972</v>
      </c>
      <c r="I34" s="27">
        <f>$D$34*1000-179</f>
        <v>113.00000000000006</v>
      </c>
      <c r="J34" s="27">
        <f>$D$34*2000-179</f>
        <v>405.00000000000011</v>
      </c>
    </row>
    <row r="35" spans="1:10" x14ac:dyDescent="0.2">
      <c r="A35" s="26"/>
      <c r="B35" s="22"/>
      <c r="C35" s="13"/>
      <c r="D35" s="13"/>
      <c r="E35" s="27"/>
      <c r="F35" s="27"/>
      <c r="G35" s="27"/>
      <c r="H35" s="27"/>
      <c r="I35" s="27"/>
    </row>
    <row r="36" spans="1:10" x14ac:dyDescent="0.2">
      <c r="A36" s="21" t="s">
        <v>50</v>
      </c>
      <c r="E36" s="28">
        <f>179/D34</f>
        <v>613.0136986301369</v>
      </c>
    </row>
    <row r="38" spans="1:10" x14ac:dyDescent="0.2">
      <c r="A38" t="s">
        <v>48</v>
      </c>
    </row>
    <row r="39" spans="1:10" x14ac:dyDescent="0.2">
      <c r="A39" s="9"/>
      <c r="B39" s="6" t="s">
        <v>1</v>
      </c>
      <c r="C39" s="6" t="s">
        <v>0</v>
      </c>
      <c r="D39" s="6" t="s">
        <v>2</v>
      </c>
      <c r="E39" s="6"/>
      <c r="F39" s="7" t="s">
        <v>3</v>
      </c>
      <c r="G39" s="7" t="s">
        <v>4</v>
      </c>
      <c r="H39" s="6" t="s">
        <v>5</v>
      </c>
      <c r="I39" s="8" t="s">
        <v>13</v>
      </c>
    </row>
    <row r="40" spans="1:10" x14ac:dyDescent="0.2">
      <c r="A40" t="s">
        <v>6</v>
      </c>
      <c r="B40">
        <v>35</v>
      </c>
      <c r="C40" s="5">
        <f>39/EUR</f>
        <v>33.913043478260875</v>
      </c>
      <c r="D40" s="5">
        <f>25/EUR</f>
        <v>21.739130434782609</v>
      </c>
      <c r="E40" s="1">
        <f>50*60/B40</f>
        <v>85.714285714285708</v>
      </c>
      <c r="F40" s="2">
        <f>E40*D40/100</f>
        <v>18.633540372670808</v>
      </c>
      <c r="G40" s="2">
        <f>50*C40/100</f>
        <v>16.956521739130437</v>
      </c>
      <c r="H40" s="4">
        <f t="shared" ref="H40:H45" si="10">G40+F40</f>
        <v>35.590062111801245</v>
      </c>
      <c r="I40" s="3">
        <f>H40/50</f>
        <v>0.71180124223602492</v>
      </c>
    </row>
    <row r="41" spans="1:10" x14ac:dyDescent="0.2">
      <c r="A41" t="s">
        <v>7</v>
      </c>
      <c r="B41">
        <v>45</v>
      </c>
      <c r="C41" s="5">
        <f>39/EUR</f>
        <v>33.913043478260875</v>
      </c>
      <c r="D41" s="5">
        <f>25/EUR</f>
        <v>21.739130434782609</v>
      </c>
      <c r="E41" s="1">
        <f t="shared" ref="E41:E45" si="11">50*60/B41</f>
        <v>66.666666666666671</v>
      </c>
      <c r="F41" s="2">
        <f t="shared" ref="F41:F45" si="12">E41*D41/100</f>
        <v>14.492753623188408</v>
      </c>
      <c r="G41" s="2">
        <f>50*C41/100</f>
        <v>16.956521739130437</v>
      </c>
      <c r="H41" s="4">
        <f t="shared" si="10"/>
        <v>31.449275362318843</v>
      </c>
      <c r="I41" s="3">
        <f t="shared" ref="I41:I45" si="13">H41/50</f>
        <v>0.62898550724637692</v>
      </c>
    </row>
    <row r="42" spans="1:10" x14ac:dyDescent="0.2">
      <c r="A42" t="s">
        <v>8</v>
      </c>
      <c r="B42">
        <v>80</v>
      </c>
      <c r="C42" s="5">
        <f>39/EUR</f>
        <v>33.913043478260875</v>
      </c>
      <c r="D42" s="5">
        <f>35/EUR</f>
        <v>30.434782608695656</v>
      </c>
      <c r="E42" s="1">
        <f t="shared" si="11"/>
        <v>37.5</v>
      </c>
      <c r="F42" s="2">
        <f t="shared" si="12"/>
        <v>11.413043478260869</v>
      </c>
      <c r="G42" s="2">
        <f>50*0.31</f>
        <v>15.5</v>
      </c>
      <c r="H42" s="4">
        <f t="shared" si="10"/>
        <v>26.913043478260867</v>
      </c>
      <c r="I42" s="3">
        <f t="shared" si="13"/>
        <v>0.53826086956521735</v>
      </c>
    </row>
    <row r="43" spans="1:10" x14ac:dyDescent="0.2">
      <c r="A43" t="s">
        <v>10</v>
      </c>
      <c r="B43">
        <v>110</v>
      </c>
      <c r="C43" s="5">
        <f>39/EUR</f>
        <v>33.913043478260875</v>
      </c>
      <c r="D43" s="5">
        <f>35/EUR</f>
        <v>30.434782608695656</v>
      </c>
      <c r="E43" s="1">
        <f t="shared" si="11"/>
        <v>27.272727272727273</v>
      </c>
      <c r="F43" s="2">
        <f t="shared" si="12"/>
        <v>8.3003952569169979</v>
      </c>
      <c r="G43" s="2">
        <f>50*0.31</f>
        <v>15.5</v>
      </c>
      <c r="H43" s="4">
        <f t="shared" si="10"/>
        <v>23.800395256917</v>
      </c>
      <c r="I43" s="3">
        <f t="shared" si="13"/>
        <v>0.47600790513834002</v>
      </c>
    </row>
    <row r="44" spans="1:10" x14ac:dyDescent="0.2">
      <c r="A44" t="s">
        <v>19</v>
      </c>
      <c r="B44">
        <v>200</v>
      </c>
      <c r="C44" s="5">
        <f>31/EUR</f>
        <v>26.956521739130437</v>
      </c>
      <c r="D44" s="5">
        <f>44/EUR</f>
        <v>38.260869565217398</v>
      </c>
      <c r="E44" s="1">
        <f t="shared" si="11"/>
        <v>15</v>
      </c>
      <c r="F44" s="2">
        <f t="shared" si="12"/>
        <v>5.7391304347826102</v>
      </c>
      <c r="G44" s="2">
        <f>50*0.31</f>
        <v>15.5</v>
      </c>
      <c r="H44" s="4">
        <f t="shared" si="10"/>
        <v>21.239130434782609</v>
      </c>
      <c r="I44" s="3">
        <f t="shared" si="13"/>
        <v>0.42478260869565221</v>
      </c>
    </row>
    <row r="45" spans="1:10" x14ac:dyDescent="0.2">
      <c r="A45" t="s">
        <v>9</v>
      </c>
      <c r="B45">
        <v>200</v>
      </c>
      <c r="C45" s="5">
        <f>33/EUR</f>
        <v>28.695652173913047</v>
      </c>
      <c r="D45" s="5">
        <v>0</v>
      </c>
      <c r="E45" s="1">
        <f t="shared" si="11"/>
        <v>15</v>
      </c>
      <c r="F45" s="2">
        <f t="shared" si="12"/>
        <v>0</v>
      </c>
      <c r="G45" s="2">
        <f>50*0.31</f>
        <v>15.5</v>
      </c>
      <c r="H45" s="4">
        <f t="shared" si="10"/>
        <v>15.5</v>
      </c>
      <c r="I45" s="3">
        <f t="shared" si="13"/>
        <v>0.31</v>
      </c>
    </row>
    <row r="47" spans="1:10" x14ac:dyDescent="0.2">
      <c r="A47" t="s">
        <v>18</v>
      </c>
      <c r="B47">
        <v>1.1499999999999999</v>
      </c>
    </row>
    <row r="52" spans="3:3" x14ac:dyDescent="0.2">
      <c r="C5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EUR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2023-05-18T17:11:15Z</dcterms:created>
  <dcterms:modified xsi:type="dcterms:W3CDTF">2023-09-12T15:46:36Z</dcterms:modified>
  <cp:category/>
</cp:coreProperties>
</file>